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/>
  <mc:AlternateContent xmlns:mc="http://schemas.openxmlformats.org/markup-compatibility/2006">
    <mc:Choice Requires="x15">
      <x15ac:absPath xmlns:x15ac="http://schemas.microsoft.com/office/spreadsheetml/2010/11/ac" url="/Users/HSchmidt/Documents/SFT/"/>
    </mc:Choice>
  </mc:AlternateContent>
  <xr:revisionPtr revIDLastSave="0" documentId="8_{F1CD1FCC-B1DA-2B45-946E-5125B9C9A937}" xr6:coauthVersionLast="43" xr6:coauthVersionMax="43" xr10:uidLastSave="{00000000-0000-0000-0000-000000000000}"/>
  <bookViews>
    <workbookView xWindow="0" yWindow="460" windowWidth="20720" windowHeight="13280" xr2:uid="{00000000-000D-0000-FFFF-FFFF00000000}"/>
  </bookViews>
  <sheets>
    <sheet name="Sheet1" sheetId="1" r:id="rId1"/>
  </sheets>
  <definedNames>
    <definedName name="_xlnm.Print_Area" localSheetId="0">Sheet1!$A$1:$I$36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1" l="1"/>
  <c r="I26" i="1" l="1"/>
  <c r="I30" i="1" l="1"/>
  <c r="I31" i="1"/>
  <c r="I5" i="1" l="1"/>
  <c r="D12" i="1"/>
  <c r="D30" i="1"/>
  <c r="I18" i="1"/>
  <c r="G5" i="1"/>
  <c r="H5" i="1"/>
  <c r="I7" i="1"/>
  <c r="I8" i="1"/>
  <c r="D20" i="1"/>
  <c r="D25" i="1" s="1"/>
  <c r="D10" i="1"/>
  <c r="D15" i="1" s="1"/>
  <c r="D11" i="1"/>
  <c r="I13" i="1" l="1"/>
  <c r="D33" i="1" s="1"/>
  <c r="I29" i="1"/>
  <c r="I19" i="1"/>
  <c r="D32" i="1"/>
  <c r="H26" i="1"/>
  <c r="C22" i="1"/>
  <c r="C20" i="1"/>
  <c r="C25" i="1" s="1"/>
  <c r="H18" i="1"/>
  <c r="H8" i="1"/>
  <c r="H10" i="1"/>
  <c r="H7" i="1"/>
  <c r="C10" i="1"/>
  <c r="C15" i="1" s="1"/>
  <c r="C30" i="1"/>
  <c r="B30" i="1"/>
  <c r="C32" i="1" l="1"/>
  <c r="H13" i="1"/>
  <c r="C33" i="1" s="1"/>
  <c r="G26" i="1"/>
  <c r="H19" i="1" l="1"/>
  <c r="B22" i="1"/>
  <c r="B25" i="1" s="1"/>
  <c r="B11" i="1"/>
  <c r="G6" i="1"/>
  <c r="G13" i="1" l="1"/>
  <c r="B33" i="1" s="1"/>
  <c r="G18" i="1"/>
  <c r="B15" i="1"/>
  <c r="B32" i="1" l="1"/>
  <c r="G19" i="1" l="1"/>
</calcChain>
</file>

<file path=xl/sharedStrings.xml><?xml version="1.0" encoding="utf-8"?>
<sst xmlns="http://schemas.openxmlformats.org/spreadsheetml/2006/main" count="59" uniqueCount="54">
  <si>
    <t>Receipts</t>
  </si>
  <si>
    <t>Gravel Tax</t>
  </si>
  <si>
    <t>Dust Coating</t>
  </si>
  <si>
    <t>Carver Fire Board</t>
  </si>
  <si>
    <t>Belle Plaine Fire Fund</t>
  </si>
  <si>
    <t>General Fund Disbursements</t>
  </si>
  <si>
    <t>Insurance</t>
  </si>
  <si>
    <t>Internal Revenue</t>
  </si>
  <si>
    <t>Hall Expense</t>
  </si>
  <si>
    <t>Assessment Fees</t>
  </si>
  <si>
    <t>Dues</t>
  </si>
  <si>
    <t>Publishing</t>
  </si>
  <si>
    <t>Legal Fees</t>
  </si>
  <si>
    <t>Town Board Services</t>
  </si>
  <si>
    <t>Mileage Reimbursement</t>
  </si>
  <si>
    <t>Snow Plowing &amp; Sanding</t>
  </si>
  <si>
    <t>Ditch Maintenance</t>
  </si>
  <si>
    <t>Trash Pick up</t>
  </si>
  <si>
    <t>TOTAL DISBURSEMENTS</t>
  </si>
  <si>
    <t>Fire Fund Disbursements</t>
  </si>
  <si>
    <t>Carver Fire</t>
  </si>
  <si>
    <t xml:space="preserve">Belle Plaine </t>
  </si>
  <si>
    <t>State Grants and Aid</t>
  </si>
  <si>
    <t>Fire Fund Reciepts</t>
  </si>
  <si>
    <t>CDs on Deposit</t>
  </si>
  <si>
    <t>Grading &amp; Maintenance</t>
  </si>
  <si>
    <t>TOTAL CASH ON HAND</t>
  </si>
  <si>
    <t>Election Exp/Judges</t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</si>
  <si>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     TOTAL REVENUE</t>
    </r>
  </si>
  <si>
    <t>TOTAL R &amp; B DISBURSED</t>
  </si>
  <si>
    <t>TOTAL FIRE</t>
  </si>
  <si>
    <t>Road/Bridge Fund</t>
  </si>
  <si>
    <t>TOTAL GF Disbursed</t>
  </si>
  <si>
    <t>TOTAL REVENUE</t>
  </si>
  <si>
    <t>2018</t>
  </si>
  <si>
    <t>Designated Fund Bal</t>
  </si>
  <si>
    <t>Carver Fire Fund</t>
  </si>
  <si>
    <t xml:space="preserve">Belle Plaine Fire </t>
  </si>
  <si>
    <t>Gravel &amp; Hauling</t>
  </si>
  <si>
    <t>GENERAL INCOME</t>
  </si>
  <si>
    <t>2020   San Francisco Township       Financial Statement</t>
  </si>
  <si>
    <t>2020</t>
  </si>
  <si>
    <t>Office Supplies/Exp</t>
  </si>
  <si>
    <t>Road Improvement/signs</t>
  </si>
  <si>
    <t>Property Tax Rec'd</t>
  </si>
  <si>
    <t>Permits/Fines/Searches</t>
  </si>
  <si>
    <t xml:space="preserve">Interest </t>
  </si>
  <si>
    <t>Town Rd Settlement</t>
  </si>
  <si>
    <t>PILT/Consrv/Ag crdt</t>
  </si>
  <si>
    <t>Road &amp; Bridge Disbursmnts</t>
  </si>
  <si>
    <t>Road &amp; Bridge</t>
  </si>
  <si>
    <t>-3279.91</t>
  </si>
  <si>
    <t>Cash on Hand YE -  Chkng</t>
  </si>
  <si>
    <t>On Hand Year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</si>
</sst>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1" fillId="0" borderId="0" xfId="0" applyFont="1"/>
    <xf numFmtId="4" fontId="0" fillId="0" borderId="0" xfId="0" applyNumberFormat="1"/>
    <xf numFmtId="1" fontId="1" fillId="2" borderId="0" xfId="0" applyNumberFormat="1" applyFont="1" applyFill="1" applyAlignment="1">
      <alignment horizontal="center"/>
    </xf>
    <xf numFmtId="0" fontId="0" fillId="3" borderId="0" xfId="0" applyFill="1"/>
    <xf numFmtId="1" fontId="1" fillId="3" borderId="0" xfId="0" quotePrefix="1" applyNumberFormat="1" applyFont="1" applyFill="1" applyAlignment="1">
      <alignment horizontal="center"/>
    </xf>
    <xf numFmtId="0" fontId="1" fillId="0" borderId="0" xfId="0" applyFont="1" applyFill="1"/>
    <xf numFmtId="0" fontId="2" fillId="0" borderId="0" xfId="0" applyFont="1"/>
    <xf numFmtId="49" fontId="1" fillId="2" borderId="0" xfId="0" applyNumberFormat="1" applyFont="1" applyFill="1" applyAlignment="1">
      <alignment horizontal="center"/>
    </xf>
    <xf numFmtId="0" fontId="1" fillId="3" borderId="0" xfId="0" applyFont="1" applyFill="1"/>
    <xf numFmtId="2" fontId="0" fillId="0" borderId="0" xfId="0" applyNumberFormat="1"/>
    <xf numFmtId="1" fontId="1" fillId="3" borderId="0" xfId="0" applyNumberFormat="1" applyFont="1" applyFill="1"/>
    <xf numFmtId="164" fontId="0" fillId="0" borderId="0" xfId="0" applyNumberForma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/>
    <xf numFmtId="164" fontId="0" fillId="2" borderId="0" xfId="0" applyNumberFormat="1" applyFill="1"/>
    <xf numFmtId="164" fontId="1" fillId="2" borderId="0" xfId="0" applyNumberFormat="1" applyFont="1" applyFill="1" applyAlignment="1">
      <alignment horizontal="center"/>
    </xf>
    <xf numFmtId="164" fontId="1" fillId="3" borderId="0" xfId="0" quotePrefix="1" applyNumberFormat="1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164" fontId="1" fillId="2" borderId="0" xfId="0" applyNumberFormat="1" applyFont="1" applyFill="1"/>
    <xf numFmtId="164" fontId="1" fillId="0" borderId="0" xfId="0" applyNumberFormat="1" applyFont="1" applyFill="1"/>
    <xf numFmtId="164" fontId="1" fillId="4" borderId="0" xfId="0" applyNumberFormat="1" applyFont="1" applyFill="1" applyAlignment="1">
      <alignment horizontal="center"/>
    </xf>
    <xf numFmtId="164" fontId="1" fillId="5" borderId="0" xfId="0" applyNumberFormat="1" applyFont="1" applyFill="1" applyAlignment="1">
      <alignment horizontal="center"/>
    </xf>
    <xf numFmtId="164" fontId="0" fillId="0" borderId="0" xfId="0" applyNumberFormat="1" applyFont="1"/>
    <xf numFmtId="164" fontId="0" fillId="4" borderId="0" xfId="0" applyNumberFormat="1" applyFont="1" applyFill="1"/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164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workbookViewId="0">
      <selection activeCell="I20" sqref="I20"/>
    </sheetView>
  </sheetViews>
  <sheetFormatPr baseColWidth="10" defaultColWidth="8.83203125" defaultRowHeight="15" x14ac:dyDescent="0.2"/>
  <cols>
    <col min="1" max="1" width="24.33203125" customWidth="1"/>
    <col min="2" max="2" width="11.5" style="3" customWidth="1"/>
    <col min="3" max="4" width="11.5" style="11" customWidth="1"/>
    <col min="5" max="5" width="5.83203125" customWidth="1"/>
    <col min="6" max="6" width="20.6640625" customWidth="1"/>
    <col min="7" max="8" width="11.5" customWidth="1"/>
    <col min="9" max="9" width="13" customWidth="1"/>
  </cols>
  <sheetData>
    <row r="1" spans="1:9" ht="16" x14ac:dyDescent="0.2">
      <c r="A1" s="8" t="s">
        <v>40</v>
      </c>
    </row>
    <row r="2" spans="1:9" ht="21" customHeight="1" x14ac:dyDescent="0.2"/>
    <row r="3" spans="1:9" x14ac:dyDescent="0.2">
      <c r="A3" s="5" t="s">
        <v>5</v>
      </c>
      <c r="B3" s="6">
        <v>2018</v>
      </c>
      <c r="C3" s="12">
        <v>2019</v>
      </c>
      <c r="D3" s="12">
        <v>2020</v>
      </c>
      <c r="F3" s="1" t="s">
        <v>0</v>
      </c>
      <c r="G3" s="4">
        <v>2018</v>
      </c>
      <c r="H3" s="9">
        <v>2019</v>
      </c>
      <c r="I3" s="9" t="s">
        <v>41</v>
      </c>
    </row>
    <row r="4" spans="1:9" x14ac:dyDescent="0.2">
      <c r="A4" t="s">
        <v>6</v>
      </c>
      <c r="B4" s="13">
        <v>2153</v>
      </c>
      <c r="C4" s="13">
        <v>2187</v>
      </c>
      <c r="D4" s="13">
        <v>2321</v>
      </c>
      <c r="E4" s="13"/>
      <c r="F4" s="13" t="s">
        <v>44</v>
      </c>
      <c r="G4" s="13">
        <v>55863.18</v>
      </c>
      <c r="H4" s="13">
        <v>53630.59</v>
      </c>
      <c r="I4" s="13">
        <v>83618.73</v>
      </c>
    </row>
    <row r="5" spans="1:9" x14ac:dyDescent="0.2">
      <c r="A5" t="s">
        <v>7</v>
      </c>
      <c r="B5" s="13">
        <v>3091.05</v>
      </c>
      <c r="C5" s="13">
        <v>4346.5200000000004</v>
      </c>
      <c r="D5" s="13">
        <v>4902.2700000000004</v>
      </c>
      <c r="E5" s="13"/>
      <c r="F5" s="13" t="s">
        <v>50</v>
      </c>
      <c r="G5" s="13">
        <f>184341+8370.75</f>
        <v>192711.75</v>
      </c>
      <c r="H5" s="13">
        <f>160760.34+5000</f>
        <v>165760.34</v>
      </c>
      <c r="I5" s="13">
        <f>164317.55</f>
        <v>164317.54999999999</v>
      </c>
    </row>
    <row r="6" spans="1:9" x14ac:dyDescent="0.2">
      <c r="A6" t="s">
        <v>8</v>
      </c>
      <c r="B6" s="13">
        <v>8166.27</v>
      </c>
      <c r="C6" s="13">
        <v>1607.28</v>
      </c>
      <c r="D6" s="13">
        <v>24889.75</v>
      </c>
      <c r="E6" s="13"/>
      <c r="F6" s="13" t="s">
        <v>22</v>
      </c>
      <c r="G6" s="13">
        <f>16460.75+971.22</f>
        <v>17431.97</v>
      </c>
      <c r="H6" s="13">
        <v>14963.25</v>
      </c>
      <c r="I6" s="13">
        <v>22764.46</v>
      </c>
    </row>
    <row r="7" spans="1:9" x14ac:dyDescent="0.2">
      <c r="A7" t="s">
        <v>9</v>
      </c>
      <c r="B7" s="13">
        <v>9174.02</v>
      </c>
      <c r="C7" s="13">
        <v>453.78</v>
      </c>
      <c r="D7" s="13">
        <v>19660.16</v>
      </c>
      <c r="E7" s="13"/>
      <c r="F7" s="13" t="s">
        <v>45</v>
      </c>
      <c r="G7" s="13">
        <v>1236.17</v>
      </c>
      <c r="H7" s="13">
        <f>3017.98+95</f>
        <v>3112.98</v>
      </c>
      <c r="I7" s="13">
        <f>40+717.68</f>
        <v>757.68</v>
      </c>
    </row>
    <row r="8" spans="1:9" x14ac:dyDescent="0.2">
      <c r="A8" t="s">
        <v>10</v>
      </c>
      <c r="B8" s="13">
        <v>1077.94</v>
      </c>
      <c r="C8" s="13">
        <v>966.16</v>
      </c>
      <c r="D8" s="13">
        <v>967.76</v>
      </c>
      <c r="E8" s="13"/>
      <c r="F8" s="13" t="s">
        <v>48</v>
      </c>
      <c r="G8" s="13">
        <v>9556.67</v>
      </c>
      <c r="H8" s="13">
        <f>8981.26+2815.66</f>
        <v>11796.92</v>
      </c>
      <c r="I8" s="13">
        <f>9576.79+6059.01+499.5</f>
        <v>16135.300000000001</v>
      </c>
    </row>
    <row r="9" spans="1:9" x14ac:dyDescent="0.2">
      <c r="A9" t="s">
        <v>11</v>
      </c>
      <c r="B9" s="13">
        <v>120.02</v>
      </c>
      <c r="C9" s="13">
        <v>474.91</v>
      </c>
      <c r="D9" s="13">
        <v>1180.95</v>
      </c>
      <c r="E9" s="13"/>
      <c r="F9" s="13" t="s">
        <v>1</v>
      </c>
      <c r="G9" s="13">
        <v>9485.76</v>
      </c>
      <c r="H9" s="13">
        <v>5692.63</v>
      </c>
      <c r="I9" s="13">
        <v>389.56</v>
      </c>
    </row>
    <row r="10" spans="1:9" x14ac:dyDescent="0.2">
      <c r="A10" t="s">
        <v>42</v>
      </c>
      <c r="B10" s="13">
        <v>2887.02</v>
      </c>
      <c r="C10" s="13">
        <f>571+1984.83+562</f>
        <v>3117.83</v>
      </c>
      <c r="D10" s="13">
        <f>3641.45+595.05+262</f>
        <v>4498.5</v>
      </c>
      <c r="E10" s="13"/>
      <c r="F10" s="13" t="s">
        <v>2</v>
      </c>
      <c r="G10" s="13">
        <v>14218.75</v>
      </c>
      <c r="H10" s="13">
        <f>664.8+14193.42</f>
        <v>14858.22</v>
      </c>
      <c r="I10" s="13">
        <v>22463.38</v>
      </c>
    </row>
    <row r="11" spans="1:9" x14ac:dyDescent="0.2">
      <c r="A11" t="s">
        <v>27</v>
      </c>
      <c r="B11" s="13">
        <f>390.88+5261.58</f>
        <v>5652.46</v>
      </c>
      <c r="C11" s="13">
        <v>453.11</v>
      </c>
      <c r="D11" s="13">
        <f>5800.95+4537.13</f>
        <v>10338.08</v>
      </c>
      <c r="E11" s="13"/>
      <c r="F11" s="13" t="s">
        <v>47</v>
      </c>
      <c r="G11" s="13">
        <v>16689</v>
      </c>
      <c r="H11" s="13">
        <v>16540.96</v>
      </c>
      <c r="I11" s="13">
        <v>17293.46</v>
      </c>
    </row>
    <row r="12" spans="1:9" x14ac:dyDescent="0.2">
      <c r="A12" t="s">
        <v>12</v>
      </c>
      <c r="B12" s="13">
        <v>792</v>
      </c>
      <c r="C12" s="13">
        <v>3019.5</v>
      </c>
      <c r="D12" s="13">
        <f>2299+3606.5</f>
        <v>5905.5</v>
      </c>
      <c r="E12" s="13"/>
      <c r="F12" s="13" t="s">
        <v>46</v>
      </c>
      <c r="G12" s="13">
        <v>688.11</v>
      </c>
      <c r="H12" s="13">
        <v>611.38</v>
      </c>
      <c r="I12" s="13">
        <v>319.85000000000002</v>
      </c>
    </row>
    <row r="13" spans="1:9" x14ac:dyDescent="0.2">
      <c r="A13" t="s">
        <v>13</v>
      </c>
      <c r="B13" s="13">
        <v>23241.46</v>
      </c>
      <c r="C13" s="13">
        <v>26718.68</v>
      </c>
      <c r="D13" s="13">
        <v>32064.03</v>
      </c>
      <c r="E13" s="13"/>
      <c r="F13" s="14" t="s">
        <v>39</v>
      </c>
      <c r="G13" s="15">
        <f>SUM(G4:G12)</f>
        <v>317881.36</v>
      </c>
      <c r="H13" s="15">
        <f>SUM(H4:H12)</f>
        <v>286967.27</v>
      </c>
      <c r="I13" s="15">
        <f>SUM(I4:I12)</f>
        <v>328059.96999999997</v>
      </c>
    </row>
    <row r="14" spans="1:9" x14ac:dyDescent="0.2">
      <c r="A14" t="s">
        <v>14</v>
      </c>
      <c r="B14" s="13">
        <v>1025.76</v>
      </c>
      <c r="C14" s="13">
        <v>1427.07</v>
      </c>
      <c r="D14" s="13">
        <v>1380.37</v>
      </c>
      <c r="E14" s="13"/>
      <c r="F14" s="13"/>
      <c r="G14" s="13"/>
      <c r="H14" s="13"/>
      <c r="I14" s="13"/>
    </row>
    <row r="15" spans="1:9" x14ac:dyDescent="0.2">
      <c r="A15" s="2" t="s">
        <v>32</v>
      </c>
      <c r="B15" s="15">
        <f t="shared" ref="B15" si="0">SUM(B4:B14)</f>
        <v>57381</v>
      </c>
      <c r="C15" s="15">
        <f>SUM(C4:C14)</f>
        <v>44771.840000000004</v>
      </c>
      <c r="D15" s="15">
        <f>SUM(D4:D14)</f>
        <v>108108.37</v>
      </c>
      <c r="E15" s="13"/>
      <c r="F15" s="16" t="s">
        <v>23</v>
      </c>
      <c r="G15" s="17">
        <v>2018</v>
      </c>
      <c r="H15" s="17">
        <v>2019</v>
      </c>
      <c r="I15" s="17"/>
    </row>
    <row r="16" spans="1:9" x14ac:dyDescent="0.2">
      <c r="B16" s="13"/>
      <c r="C16" s="13"/>
      <c r="D16" s="13"/>
      <c r="E16" s="13"/>
      <c r="F16" s="13" t="s">
        <v>3</v>
      </c>
      <c r="G16" s="13">
        <v>52216.93</v>
      </c>
      <c r="H16" s="13">
        <v>60551.71</v>
      </c>
      <c r="I16" s="13">
        <v>59723.01</v>
      </c>
    </row>
    <row r="17" spans="1:9" x14ac:dyDescent="0.2">
      <c r="A17" s="5" t="s">
        <v>49</v>
      </c>
      <c r="B17" s="18" t="s">
        <v>34</v>
      </c>
      <c r="C17" s="19">
        <v>2019</v>
      </c>
      <c r="D17" s="19">
        <v>2020</v>
      </c>
      <c r="E17" s="13"/>
      <c r="F17" s="13" t="s">
        <v>4</v>
      </c>
      <c r="G17" s="13">
        <v>18494.62</v>
      </c>
      <c r="H17" s="13">
        <v>20037.419999999998</v>
      </c>
      <c r="I17" s="13">
        <v>24607.27</v>
      </c>
    </row>
    <row r="18" spans="1:9" x14ac:dyDescent="0.2">
      <c r="A18" t="s">
        <v>25</v>
      </c>
      <c r="B18" s="13">
        <v>59128.63</v>
      </c>
      <c r="C18" s="13">
        <v>80301.38</v>
      </c>
      <c r="D18" s="13">
        <v>28723.75</v>
      </c>
      <c r="E18" s="13"/>
      <c r="F18" s="14" t="s">
        <v>30</v>
      </c>
      <c r="G18" s="15">
        <f>SUM(G16:G17)</f>
        <v>70711.55</v>
      </c>
      <c r="H18" s="15">
        <f>SUM(H16:H17)</f>
        <v>80589.13</v>
      </c>
      <c r="I18" s="15">
        <f>SUM(I16:I17)</f>
        <v>84330.28</v>
      </c>
    </row>
    <row r="19" spans="1:9" x14ac:dyDescent="0.2">
      <c r="A19" t="s">
        <v>38</v>
      </c>
      <c r="B19" s="13">
        <v>61673.599999999999</v>
      </c>
      <c r="C19" s="13">
        <v>134043.04</v>
      </c>
      <c r="D19" s="13">
        <v>123276.69</v>
      </c>
      <c r="E19" s="13"/>
      <c r="F19" s="20" t="s">
        <v>33</v>
      </c>
      <c r="G19" s="21">
        <f>+G13+G18</f>
        <v>388592.91</v>
      </c>
      <c r="H19" s="21">
        <f>+H13+H18</f>
        <v>367556.4</v>
      </c>
      <c r="I19" s="21">
        <f>+I13+I18</f>
        <v>412390.25</v>
      </c>
    </row>
    <row r="20" spans="1:9" x14ac:dyDescent="0.2">
      <c r="A20" t="s">
        <v>43</v>
      </c>
      <c r="B20" s="13">
        <v>24968.75</v>
      </c>
      <c r="C20" s="13">
        <f>24533.98+23.23</f>
        <v>24557.21</v>
      </c>
      <c r="D20" s="13">
        <f>6550+140.95</f>
        <v>6690.95</v>
      </c>
      <c r="E20" s="13"/>
      <c r="F20" s="13"/>
      <c r="G20" s="13"/>
      <c r="H20" s="13"/>
      <c r="I20" s="13"/>
    </row>
    <row r="21" spans="1:9" x14ac:dyDescent="0.2">
      <c r="A21" t="s">
        <v>15</v>
      </c>
      <c r="B21" s="13">
        <v>12791.3</v>
      </c>
      <c r="C21" s="13">
        <v>39322.559999999998</v>
      </c>
      <c r="D21" s="13">
        <v>14679.84</v>
      </c>
      <c r="E21" s="13"/>
      <c r="F21" s="13"/>
      <c r="G21" s="13"/>
      <c r="H21" s="13"/>
      <c r="I21" s="13"/>
    </row>
    <row r="22" spans="1:9" x14ac:dyDescent="0.2">
      <c r="A22" t="s">
        <v>16</v>
      </c>
      <c r="B22" s="13">
        <f>7015.26+475</f>
        <v>7490.26</v>
      </c>
      <c r="C22" s="13">
        <f>3078-600</f>
        <v>2478</v>
      </c>
      <c r="D22" s="13">
        <v>33019.5</v>
      </c>
      <c r="E22" s="13"/>
      <c r="F22" s="13"/>
      <c r="G22" s="13"/>
      <c r="H22" s="13"/>
      <c r="I22" s="13"/>
    </row>
    <row r="23" spans="1:9" x14ac:dyDescent="0.2">
      <c r="A23" t="s">
        <v>2</v>
      </c>
      <c r="B23" s="13">
        <v>27289.919999999998</v>
      </c>
      <c r="C23" s="13">
        <v>26300.16</v>
      </c>
      <c r="D23" s="13">
        <v>35984.519999999997</v>
      </c>
      <c r="E23" s="13"/>
      <c r="F23" s="22" t="s">
        <v>53</v>
      </c>
      <c r="G23" s="23">
        <v>2018</v>
      </c>
      <c r="H23" s="23">
        <v>2019</v>
      </c>
      <c r="I23" s="23" t="s">
        <v>41</v>
      </c>
    </row>
    <row r="24" spans="1:9" x14ac:dyDescent="0.2">
      <c r="A24" t="s">
        <v>17</v>
      </c>
      <c r="B24" s="13">
        <v>900</v>
      </c>
      <c r="C24" s="13">
        <v>900</v>
      </c>
      <c r="D24" s="13">
        <v>300</v>
      </c>
      <c r="E24" s="13"/>
      <c r="F24" s="15" t="s">
        <v>52</v>
      </c>
      <c r="G24" s="24">
        <v>275307.96999999997</v>
      </c>
      <c r="H24" s="24">
        <v>206943.57</v>
      </c>
      <c r="I24" s="24">
        <v>214207.96</v>
      </c>
    </row>
    <row r="25" spans="1:9" x14ac:dyDescent="0.2">
      <c r="A25" s="7" t="s">
        <v>29</v>
      </c>
      <c r="B25" s="15">
        <f>SUM(B18:B24)</f>
        <v>194242.45999999996</v>
      </c>
      <c r="C25" s="15">
        <f>SUM(C18:C24)</f>
        <v>307902.34999999998</v>
      </c>
      <c r="D25" s="15">
        <f>SUM(D18:D24)</f>
        <v>242675.25</v>
      </c>
      <c r="E25" s="13"/>
      <c r="F25" s="15" t="s">
        <v>24</v>
      </c>
      <c r="G25" s="24">
        <v>382680.82</v>
      </c>
      <c r="H25" s="24">
        <v>385372.74</v>
      </c>
      <c r="I25" s="24">
        <v>388044</v>
      </c>
    </row>
    <row r="26" spans="1:9" x14ac:dyDescent="0.2">
      <c r="B26" s="13"/>
      <c r="C26" s="13"/>
      <c r="D26" s="13"/>
      <c r="E26" s="13"/>
      <c r="F26" s="14" t="s">
        <v>26</v>
      </c>
      <c r="G26" s="24">
        <f>SUM(G24:G25)</f>
        <v>657988.79</v>
      </c>
      <c r="H26" s="24">
        <f>SUM(H24:H25)</f>
        <v>592316.31000000006</v>
      </c>
      <c r="I26" s="15">
        <f>SUM(I24:I25)</f>
        <v>602251.96</v>
      </c>
    </row>
    <row r="27" spans="1:9" x14ac:dyDescent="0.2">
      <c r="A27" s="5" t="s">
        <v>19</v>
      </c>
      <c r="B27" s="18" t="s">
        <v>34</v>
      </c>
      <c r="C27" s="19">
        <v>2019</v>
      </c>
      <c r="D27" s="19">
        <v>2020</v>
      </c>
      <c r="E27" s="13"/>
      <c r="F27" s="13"/>
      <c r="G27" s="15"/>
      <c r="H27" s="15"/>
      <c r="I27" s="15"/>
    </row>
    <row r="28" spans="1:9" x14ac:dyDescent="0.2">
      <c r="A28" t="s">
        <v>20</v>
      </c>
      <c r="B28" s="13">
        <v>48572.52</v>
      </c>
      <c r="C28" s="13">
        <v>58202.77</v>
      </c>
      <c r="D28" s="13">
        <v>56510.21</v>
      </c>
      <c r="E28" s="13"/>
      <c r="F28" s="25" t="s">
        <v>35</v>
      </c>
      <c r="G28" s="23">
        <v>2018</v>
      </c>
      <c r="H28" s="23">
        <v>2019</v>
      </c>
      <c r="I28" s="23" t="s">
        <v>41</v>
      </c>
    </row>
    <row r="29" spans="1:9" x14ac:dyDescent="0.2">
      <c r="A29" t="s">
        <v>21</v>
      </c>
      <c r="B29" s="13">
        <v>17099.64</v>
      </c>
      <c r="C29" s="13">
        <v>20268.41</v>
      </c>
      <c r="D29" s="13">
        <v>21519.75</v>
      </c>
      <c r="E29" s="13"/>
      <c r="F29" s="13" t="s">
        <v>31</v>
      </c>
      <c r="G29" s="26">
        <v>321154.93</v>
      </c>
      <c r="H29" s="26">
        <v>193871.14</v>
      </c>
      <c r="I29" s="26">
        <f>+H32+I5-D25+I10</f>
        <v>-55894.320000000007</v>
      </c>
    </row>
    <row r="30" spans="1:9" x14ac:dyDescent="0.2">
      <c r="A30" s="2" t="s">
        <v>30</v>
      </c>
      <c r="B30" s="15">
        <f>SUM(B28:B29)</f>
        <v>65672.160000000003</v>
      </c>
      <c r="C30" s="15">
        <f>SUM(C28:C29)</f>
        <v>78471.179999999993</v>
      </c>
      <c r="D30" s="15">
        <f>SUM(D28:D29)</f>
        <v>78029.959999999992</v>
      </c>
      <c r="E30" s="13"/>
      <c r="F30" s="13" t="s">
        <v>36</v>
      </c>
      <c r="G30" s="27">
        <v>-2013.99</v>
      </c>
      <c r="H30" s="27">
        <f>+G30+H16-C28</f>
        <v>334.95000000000437</v>
      </c>
      <c r="I30" s="27">
        <f>+H30+I16-D28</f>
        <v>3547.7500000000073</v>
      </c>
    </row>
    <row r="31" spans="1:9" x14ac:dyDescent="0.2">
      <c r="B31" s="13"/>
      <c r="C31" s="13"/>
      <c r="D31" s="13"/>
      <c r="E31" s="13"/>
      <c r="F31" s="13" t="s">
        <v>37</v>
      </c>
      <c r="G31" s="26">
        <v>-3048.92</v>
      </c>
      <c r="H31" s="26" t="s">
        <v>51</v>
      </c>
      <c r="I31" s="26">
        <f>+H31+I17-D29</f>
        <v>-192.38999999999942</v>
      </c>
    </row>
    <row r="32" spans="1:9" x14ac:dyDescent="0.2">
      <c r="A32" s="10" t="s">
        <v>18</v>
      </c>
      <c r="B32" s="28">
        <f t="shared" ref="B32:C32" si="1">+B30+B25+B15</f>
        <v>317295.62</v>
      </c>
      <c r="C32" s="28">
        <f t="shared" si="1"/>
        <v>431145.37</v>
      </c>
      <c r="D32" s="28">
        <f>+D30+D25+D15</f>
        <v>428813.57999999996</v>
      </c>
      <c r="E32" s="13"/>
      <c r="F32" s="13"/>
      <c r="G32" s="24"/>
      <c r="H32" s="24"/>
      <c r="I32" s="24"/>
    </row>
    <row r="33" spans="1:9" x14ac:dyDescent="0.2">
      <c r="A33" s="1" t="s">
        <v>28</v>
      </c>
      <c r="B33" s="20">
        <f>+G13+G18</f>
        <v>388592.91</v>
      </c>
      <c r="C33" s="20">
        <f>+H13+H18</f>
        <v>367556.4</v>
      </c>
      <c r="D33" s="20">
        <f>+I13+I18</f>
        <v>412390.25</v>
      </c>
      <c r="E33" s="13"/>
      <c r="F33" s="13"/>
      <c r="G33" s="13"/>
      <c r="H33" s="13"/>
      <c r="I33" s="13"/>
    </row>
    <row r="34" spans="1:9" x14ac:dyDescent="0.2">
      <c r="G34" s="3"/>
      <c r="H34" s="3"/>
      <c r="I34" s="3"/>
    </row>
  </sheetData>
  <printOptions gridLines="1"/>
  <pageMargins left="0.7" right="0.7" top="0.75" bottom="0.75" header="0.3" footer="0.3"/>
  <pageSetup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SanFrancisco Townshi</dc:creator>
  <cp:lastModifiedBy>Microsoft Office User</cp:lastModifiedBy>
  <cp:lastPrinted>2021-02-16T17:02:15Z</cp:lastPrinted>
  <dcterms:created xsi:type="dcterms:W3CDTF">2014-06-22T19:45:39Z</dcterms:created>
  <dcterms:modified xsi:type="dcterms:W3CDTF">2021-02-16T17:52:14Z</dcterms:modified>
</cp:coreProperties>
</file>